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2160" yWindow="0" windowWidth="23320" windowHeight="14200" tabRatio="500"/>
  </bookViews>
  <sheets>
    <sheet name="1M+" sheetId="10" r:id="rId1"/>
    <sheet name="Baseline" sheetId="13" r:id="rId2"/>
    <sheet name="Development Budget" sheetId="2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3" l="1"/>
  <c r="I5" i="13"/>
  <c r="I6" i="13"/>
  <c r="I7" i="13"/>
  <c r="I8" i="13"/>
  <c r="I9" i="13"/>
  <c r="I10" i="13"/>
  <c r="I11" i="13"/>
  <c r="C14" i="13"/>
  <c r="H11" i="13"/>
  <c r="B16" i="13"/>
  <c r="B18" i="13"/>
  <c r="C19" i="13"/>
  <c r="C21" i="13"/>
  <c r="E4" i="13"/>
  <c r="J4" i="13"/>
  <c r="E5" i="13"/>
  <c r="J5" i="13"/>
  <c r="E6" i="13"/>
  <c r="J6" i="13"/>
  <c r="E7" i="13"/>
  <c r="J7" i="13"/>
  <c r="E8" i="13"/>
  <c r="J8" i="13"/>
  <c r="E9" i="13"/>
  <c r="J9" i="13"/>
  <c r="C10" i="13"/>
  <c r="D10" i="13"/>
  <c r="E10" i="13"/>
  <c r="J10" i="13"/>
  <c r="J11" i="13"/>
  <c r="C22" i="13"/>
  <c r="C23" i="13"/>
  <c r="F10" i="13"/>
  <c r="G10" i="13"/>
  <c r="F9" i="13"/>
  <c r="G9" i="13"/>
  <c r="F8" i="13"/>
  <c r="G8" i="13"/>
  <c r="F7" i="13"/>
  <c r="G7" i="13"/>
  <c r="F6" i="13"/>
  <c r="G6" i="13"/>
  <c r="F5" i="13"/>
  <c r="G5" i="13"/>
  <c r="F4" i="13"/>
  <c r="G4" i="13"/>
  <c r="D10" i="10"/>
  <c r="F41" i="2"/>
  <c r="F39" i="2"/>
  <c r="F40" i="2"/>
  <c r="F3" i="2"/>
  <c r="F4" i="2"/>
  <c r="F5" i="2"/>
  <c r="F6" i="2"/>
  <c r="F7" i="2"/>
  <c r="F8" i="2"/>
  <c r="F10" i="2"/>
  <c r="F11" i="2"/>
  <c r="F12" i="2"/>
  <c r="F13" i="2"/>
  <c r="F14" i="2"/>
  <c r="F15" i="2"/>
  <c r="F16" i="2"/>
  <c r="F17" i="2"/>
  <c r="F18" i="2"/>
  <c r="F19" i="2"/>
  <c r="F20" i="2"/>
  <c r="F21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42" i="2"/>
  <c r="F43" i="2"/>
  <c r="I4" i="10"/>
  <c r="I5" i="10"/>
  <c r="I6" i="10"/>
  <c r="I7" i="10"/>
  <c r="I8" i="10"/>
  <c r="I9" i="10"/>
  <c r="I10" i="10"/>
  <c r="I11" i="10"/>
  <c r="C14" i="10"/>
  <c r="H11" i="10"/>
  <c r="B16" i="10"/>
  <c r="B18" i="10"/>
  <c r="C19" i="10"/>
  <c r="C21" i="10"/>
  <c r="E4" i="10"/>
  <c r="J4" i="10"/>
  <c r="E5" i="10"/>
  <c r="J5" i="10"/>
  <c r="E6" i="10"/>
  <c r="J6" i="10"/>
  <c r="E7" i="10"/>
  <c r="J7" i="10"/>
  <c r="E8" i="10"/>
  <c r="J8" i="10"/>
  <c r="E9" i="10"/>
  <c r="J9" i="10"/>
  <c r="C10" i="10"/>
  <c r="E10" i="10"/>
  <c r="J10" i="10"/>
  <c r="J11" i="10"/>
  <c r="C22" i="10"/>
  <c r="C23" i="10"/>
  <c r="F10" i="10"/>
  <c r="G10" i="10"/>
  <c r="F9" i="10"/>
  <c r="G9" i="10"/>
  <c r="F8" i="10"/>
  <c r="G8" i="10"/>
  <c r="F7" i="10"/>
  <c r="G7" i="10"/>
  <c r="F6" i="10"/>
  <c r="G6" i="10"/>
  <c r="F5" i="10"/>
  <c r="G5" i="10"/>
  <c r="F4" i="10"/>
  <c r="G4" i="10"/>
</calcChain>
</file>

<file path=xl/sharedStrings.xml><?xml version="1.0" encoding="utf-8"?>
<sst xmlns="http://schemas.openxmlformats.org/spreadsheetml/2006/main" count="128" uniqueCount="84">
  <si>
    <t>Pledge Level</t>
  </si>
  <si>
    <t>Revenue</t>
  </si>
  <si>
    <t>Total Cost/Unit</t>
  </si>
  <si>
    <t># Pledges</t>
  </si>
  <si>
    <t>Total</t>
  </si>
  <si>
    <t>Amazon % Fee</t>
  </si>
  <si>
    <t>Amazon Transaction Fee</t>
  </si>
  <si>
    <t>Kickstarter Fees</t>
  </si>
  <si>
    <t>Total Processing Fees</t>
  </si>
  <si>
    <t>Marketing</t>
  </si>
  <si>
    <t>Item</t>
  </si>
  <si>
    <t>Quantity</t>
  </si>
  <si>
    <t>Cost</t>
  </si>
  <si>
    <t>Overhead</t>
  </si>
  <si>
    <t>Package Dielines</t>
  </si>
  <si>
    <t>Kickstarter Financials</t>
  </si>
  <si>
    <t>Landed Cost</t>
  </si>
  <si>
    <t>Development Budget</t>
  </si>
  <si>
    <t>Net Profit/Unit</t>
  </si>
  <si>
    <t>Total Costs</t>
  </si>
  <si>
    <t xml:space="preserve"> Fulfillment</t>
  </si>
  <si>
    <t>Campaign Visuals</t>
  </si>
  <si>
    <t>Explainer Image 2 (Savings)</t>
  </si>
  <si>
    <t>Explainer Image 3 (Comfort)</t>
  </si>
  <si>
    <t>Explainer Infographic 1 (Eco)</t>
  </si>
  <si>
    <t>Package Mock Ups</t>
  </si>
  <si>
    <t>Rewards Copy</t>
  </si>
  <si>
    <t>Campaign Copy</t>
  </si>
  <si>
    <t>Timeline Graphic</t>
  </si>
  <si>
    <t>Product Photo Shoot</t>
  </si>
  <si>
    <t>Animation</t>
  </si>
  <si>
    <t>Editing</t>
  </si>
  <si>
    <t>Music</t>
  </si>
  <si>
    <t>Endorsement  Videos  (Partners)</t>
  </si>
  <si>
    <t>Landing Page Wireframe</t>
  </si>
  <si>
    <t>Click Funnel Setup</t>
  </si>
  <si>
    <t>Click Funnel Hosting</t>
  </si>
  <si>
    <t>Twitter Campaign Test</t>
  </si>
  <si>
    <t>Facebook Campaign Test</t>
  </si>
  <si>
    <t>Vendor/Supplier</t>
  </si>
  <si>
    <t>Trade Show Canvas &amp; Handouts</t>
  </si>
  <si>
    <t>LinkedIn Campaign Test</t>
  </si>
  <si>
    <t>PR Management Team</t>
  </si>
  <si>
    <t>ClickFunnel</t>
  </si>
  <si>
    <t>Package Art (1 Revision)</t>
  </si>
  <si>
    <t>TopTal/Elance</t>
  </si>
  <si>
    <t>Toptal/Elance</t>
  </si>
  <si>
    <t>Interview Video (Filming)</t>
  </si>
  <si>
    <t>iPhone Horizontal View &amp; Email</t>
  </si>
  <si>
    <t>Marketing Promotion Undef</t>
  </si>
  <si>
    <t>TBD</t>
  </si>
  <si>
    <t>Email Campaign &amp;Hosting</t>
  </si>
  <si>
    <t>Facebook</t>
  </si>
  <si>
    <t>LinkedIn</t>
  </si>
  <si>
    <t>Twitter</t>
  </si>
  <si>
    <t>Network Display Buy</t>
  </si>
  <si>
    <t>Youtube or TBD</t>
  </si>
  <si>
    <t>Gross Revenue</t>
  </si>
  <si>
    <t>Gross Revenues</t>
  </si>
  <si>
    <t>Extra Fees</t>
  </si>
  <si>
    <t xml:space="preserve">B-Roll Video Day </t>
  </si>
  <si>
    <t>Promoshin</t>
  </si>
  <si>
    <t>Self</t>
  </si>
  <si>
    <t>MailChimp</t>
  </si>
  <si>
    <t>Production</t>
  </si>
  <si>
    <t>Tooling</t>
  </si>
  <si>
    <t>Tooling #2</t>
  </si>
  <si>
    <t>Reliable Factory</t>
  </si>
  <si>
    <t>Freelance</t>
  </si>
  <si>
    <t>CAD Design + Rendering</t>
  </si>
  <si>
    <t>Testing &amp; Certification</t>
  </si>
  <si>
    <t>UPC Registration</t>
  </si>
  <si>
    <t>Licenses &amp; Fees</t>
  </si>
  <si>
    <t>Profit</t>
  </si>
  <si>
    <t>Friends Being Nice</t>
  </si>
  <si>
    <t>Mom? Dad? Rich Uncle? Wholesaler?</t>
  </si>
  <si>
    <t>Margin</t>
  </si>
  <si>
    <t>Net Processing Fees</t>
  </si>
  <si>
    <t>Rewards Fulfillment Costs</t>
  </si>
  <si>
    <t>Early Bird Special</t>
  </si>
  <si>
    <t>The Actual Price</t>
  </si>
  <si>
    <t>The One you WANT Folks to back</t>
  </si>
  <si>
    <t>Two Pack</t>
  </si>
  <si>
    <t>Two Pack w/ all the accoutrement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</si>
</sst>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6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0" fillId="0" borderId="0" xfId="0" applyNumberFormat="1"/>
    <xf numFmtId="165" fontId="0" fillId="0" borderId="0" xfId="1" applyNumberFormat="1" applyFont="1"/>
    <xf numFmtId="9" fontId="0" fillId="0" borderId="0" xfId="0" applyNumberFormat="1"/>
    <xf numFmtId="165" fontId="0" fillId="0" borderId="0" xfId="0" applyNumberFormat="1"/>
    <xf numFmtId="0" fontId="9" fillId="0" borderId="0" xfId="0" applyFont="1"/>
    <xf numFmtId="0" fontId="10" fillId="0" borderId="0" xfId="0" applyFont="1"/>
    <xf numFmtId="9" fontId="0" fillId="0" borderId="0" xfId="16" applyFont="1"/>
    <xf numFmtId="44" fontId="0" fillId="0" borderId="0" xfId="1" applyFont="1"/>
    <xf numFmtId="164" fontId="0" fillId="0" borderId="0" xfId="16" applyNumberFormat="1" applyFont="1"/>
    <xf numFmtId="44" fontId="0" fillId="0" borderId="0" xfId="0" applyNumberFormat="1"/>
    <xf numFmtId="165" fontId="5" fillId="0" borderId="0" xfId="0" applyNumberFormat="1" applyFont="1"/>
    <xf numFmtId="166" fontId="0" fillId="0" borderId="0" xfId="21" applyNumberFormat="1" applyFont="1"/>
    <xf numFmtId="0" fontId="8" fillId="0" borderId="0" xfId="0" applyFont="1" applyAlignment="1">
      <alignment horizontal="left"/>
    </xf>
    <xf numFmtId="0" fontId="5" fillId="0" borderId="0" xfId="0" applyFont="1"/>
    <xf numFmtId="0" fontId="0" fillId="0" borderId="1" xfId="0" applyBorder="1"/>
    <xf numFmtId="0" fontId="10" fillId="0" borderId="1" xfId="0" applyFont="1" applyBorder="1"/>
    <xf numFmtId="165" fontId="0" fillId="0" borderId="0" xfId="0" applyNumberFormat="1" applyFont="1"/>
    <xf numFmtId="0" fontId="5" fillId="0" borderId="2" xfId="0" applyFont="1" applyBorder="1"/>
    <xf numFmtId="44" fontId="0" fillId="0" borderId="1" xfId="1" applyFont="1" applyBorder="1"/>
    <xf numFmtId="44" fontId="0" fillId="0" borderId="1" xfId="0" applyNumberFormat="1" applyBorder="1"/>
    <xf numFmtId="9" fontId="0" fillId="0" borderId="1" xfId="16" applyFont="1" applyBorder="1"/>
    <xf numFmtId="165" fontId="0" fillId="0" borderId="1" xfId="1" applyNumberFormat="1" applyFont="1" applyBorder="1"/>
    <xf numFmtId="44" fontId="1" fillId="0" borderId="0" xfId="1" applyFont="1"/>
  </cellXfs>
  <cellStyles count="56">
    <cellStyle name="Comma" xfId="21" builtinId="3"/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8" builtinId="9" hidden="1"/>
    <cellStyle name="Followed Hyperlink" xfId="20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7" builtinId="8" hidden="1"/>
    <cellStyle name="Hyperlink" xfId="19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Normal" xfId="0" builtinId="0"/>
    <cellStyle name="Percent" xfId="16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H9" sqref="H9"/>
    </sheetView>
  </sheetViews>
  <sheetFormatPr baseColWidth="10" defaultRowHeight="15" x14ac:dyDescent="0"/>
  <cols>
    <col min="1" max="1" width="36.83203125" customWidth="1"/>
    <col min="2" max="2" width="11.5" bestFit="1" customWidth="1"/>
    <col min="3" max="3" width="13" customWidth="1"/>
    <col min="4" max="4" width="13.5" customWidth="1"/>
    <col min="5" max="5" width="10.6640625" customWidth="1"/>
    <col min="6" max="6" width="15.33203125" customWidth="1"/>
    <col min="7" max="7" width="9.5" customWidth="1"/>
    <col min="8" max="8" width="11.1640625" customWidth="1"/>
    <col min="9" max="9" width="15.33203125" customWidth="1"/>
    <col min="10" max="10" width="18.83203125" customWidth="1"/>
    <col min="11" max="11" width="12.5" bestFit="1" customWidth="1"/>
    <col min="13" max="13" width="15.83203125" customWidth="1"/>
  </cols>
  <sheetData>
    <row r="1" spans="1:11">
      <c r="A1" t="s">
        <v>15</v>
      </c>
    </row>
    <row r="3" spans="1:11" ht="16" thickBot="1">
      <c r="A3" s="20" t="s">
        <v>0</v>
      </c>
      <c r="B3" s="20" t="s">
        <v>1</v>
      </c>
      <c r="C3" s="20" t="s">
        <v>16</v>
      </c>
      <c r="D3" s="20" t="s">
        <v>20</v>
      </c>
      <c r="E3" s="20" t="s">
        <v>2</v>
      </c>
      <c r="F3" s="20" t="s">
        <v>18</v>
      </c>
      <c r="G3" s="20" t="s">
        <v>76</v>
      </c>
      <c r="H3" s="20" t="s">
        <v>3</v>
      </c>
      <c r="I3" s="20" t="s">
        <v>57</v>
      </c>
      <c r="J3" s="20" t="s">
        <v>19</v>
      </c>
    </row>
    <row r="4" spans="1:11">
      <c r="A4" t="s">
        <v>74</v>
      </c>
      <c r="B4" s="10">
        <v>5</v>
      </c>
      <c r="C4" s="10">
        <v>0</v>
      </c>
      <c r="D4" s="10">
        <v>0</v>
      </c>
      <c r="E4" s="10">
        <f t="shared" ref="E4:E10" si="0">SUM(C4:D4)</f>
        <v>0</v>
      </c>
      <c r="F4" s="10">
        <f>(B4*(1-B$15-B$17))-E4</f>
        <v>4.6049999999999995</v>
      </c>
      <c r="G4" s="9">
        <f t="shared" ref="G4:G10" si="1">F4/B4</f>
        <v>0.92099999999999993</v>
      </c>
      <c r="H4">
        <v>25</v>
      </c>
      <c r="I4" s="4">
        <f t="shared" ref="I4:I10" si="2">B4*H4</f>
        <v>125</v>
      </c>
      <c r="J4" s="4">
        <f>E4*H4</f>
        <v>0</v>
      </c>
      <c r="K4" s="11"/>
    </row>
    <row r="5" spans="1:11">
      <c r="A5" t="s">
        <v>79</v>
      </c>
      <c r="B5" s="10">
        <v>99</v>
      </c>
      <c r="C5" s="10">
        <v>45</v>
      </c>
      <c r="D5" s="10">
        <v>18</v>
      </c>
      <c r="E5" s="10">
        <f t="shared" si="0"/>
        <v>63</v>
      </c>
      <c r="F5" s="10">
        <f>(B5*(1-B$15-B$17))-E5</f>
        <v>28.178999999999988</v>
      </c>
      <c r="G5" s="9">
        <f t="shared" si="1"/>
        <v>0.28463636363636352</v>
      </c>
      <c r="H5">
        <v>100</v>
      </c>
      <c r="I5" s="4">
        <f t="shared" si="2"/>
        <v>9900</v>
      </c>
      <c r="J5" s="4">
        <f t="shared" ref="J5:J10" si="3">E5*H5</f>
        <v>6300</v>
      </c>
      <c r="K5" s="11"/>
    </row>
    <row r="6" spans="1:11">
      <c r="A6" t="s">
        <v>80</v>
      </c>
      <c r="B6" s="10">
        <v>129</v>
      </c>
      <c r="C6" s="10">
        <v>45</v>
      </c>
      <c r="D6" s="10">
        <v>18</v>
      </c>
      <c r="E6" s="10">
        <f t="shared" si="0"/>
        <v>63</v>
      </c>
      <c r="F6" s="10">
        <f>(B6*(1-B$15-B$17))-E6</f>
        <v>55.808999999999997</v>
      </c>
      <c r="G6" s="9">
        <f t="shared" si="1"/>
        <v>0.43262790697674419</v>
      </c>
      <c r="H6">
        <v>50</v>
      </c>
      <c r="I6" s="4">
        <f t="shared" si="2"/>
        <v>6450</v>
      </c>
      <c r="J6" s="4">
        <f t="shared" si="3"/>
        <v>3150</v>
      </c>
      <c r="K6" s="11"/>
    </row>
    <row r="7" spans="1:11">
      <c r="A7" t="s">
        <v>81</v>
      </c>
      <c r="B7" s="10">
        <v>149</v>
      </c>
      <c r="C7" s="25">
        <v>50</v>
      </c>
      <c r="D7" s="10">
        <v>18</v>
      </c>
      <c r="E7" s="10">
        <f t="shared" si="0"/>
        <v>68</v>
      </c>
      <c r="F7" s="10">
        <f>(B7*(1-B$15-B$17))-E7</f>
        <v>69.228999999999985</v>
      </c>
      <c r="G7" s="9">
        <f t="shared" si="1"/>
        <v>0.46462416107382543</v>
      </c>
      <c r="H7">
        <v>5000</v>
      </c>
      <c r="I7" s="4">
        <f t="shared" si="2"/>
        <v>745000</v>
      </c>
      <c r="J7" s="4">
        <f t="shared" si="3"/>
        <v>340000</v>
      </c>
      <c r="K7" s="11"/>
    </row>
    <row r="8" spans="1:11">
      <c r="A8" t="s">
        <v>82</v>
      </c>
      <c r="B8" s="10">
        <v>250</v>
      </c>
      <c r="C8" s="25">
        <v>90</v>
      </c>
      <c r="D8" s="10">
        <v>36</v>
      </c>
      <c r="E8" s="10">
        <f t="shared" si="0"/>
        <v>126</v>
      </c>
      <c r="F8" s="10">
        <f>(B8*(1-B$15-B$17))-E8</f>
        <v>104.24999999999997</v>
      </c>
      <c r="G8" s="9">
        <f t="shared" si="1"/>
        <v>0.41699999999999987</v>
      </c>
      <c r="H8">
        <v>500</v>
      </c>
      <c r="I8" s="4">
        <f t="shared" si="2"/>
        <v>125000</v>
      </c>
      <c r="J8" s="4">
        <f t="shared" si="3"/>
        <v>63000</v>
      </c>
      <c r="K8" s="11"/>
    </row>
    <row r="9" spans="1:11">
      <c r="A9" t="s">
        <v>83</v>
      </c>
      <c r="B9" s="10">
        <v>299</v>
      </c>
      <c r="C9" s="25">
        <v>100</v>
      </c>
      <c r="D9" s="10">
        <v>36</v>
      </c>
      <c r="E9" s="10">
        <f t="shared" si="0"/>
        <v>136</v>
      </c>
      <c r="F9" s="10">
        <f>(B9*(1-B$15-B$17))-E9</f>
        <v>139.37899999999996</v>
      </c>
      <c r="G9" s="9">
        <f t="shared" si="1"/>
        <v>0.4661505016722407</v>
      </c>
      <c r="H9">
        <v>400</v>
      </c>
      <c r="I9" s="4">
        <f t="shared" si="2"/>
        <v>119600</v>
      </c>
      <c r="J9" s="4">
        <f t="shared" si="3"/>
        <v>54400</v>
      </c>
      <c r="K9" s="11"/>
    </row>
    <row r="10" spans="1:11" ht="16" thickBot="1">
      <c r="A10" s="17" t="s">
        <v>75</v>
      </c>
      <c r="B10" s="21">
        <v>10000</v>
      </c>
      <c r="C10" s="22">
        <f>C5*50</f>
        <v>2250</v>
      </c>
      <c r="D10" s="22">
        <f>D5*100</f>
        <v>1800</v>
      </c>
      <c r="E10" s="21">
        <f t="shared" si="0"/>
        <v>4050</v>
      </c>
      <c r="F10" s="21">
        <f>(B10*(1-B$15-B$17))-E10</f>
        <v>5160</v>
      </c>
      <c r="G10" s="23">
        <f t="shared" si="1"/>
        <v>0.51600000000000001</v>
      </c>
      <c r="H10" s="17">
        <v>1</v>
      </c>
      <c r="I10" s="24">
        <f t="shared" si="2"/>
        <v>10000</v>
      </c>
      <c r="J10" s="24">
        <f t="shared" si="3"/>
        <v>4050</v>
      </c>
    </row>
    <row r="11" spans="1:11">
      <c r="H11" s="14">
        <f>SUM(H4:H10)</f>
        <v>6076</v>
      </c>
      <c r="I11" s="13">
        <f>SUM(I4:I10)</f>
        <v>1016075</v>
      </c>
      <c r="J11" s="13">
        <f>SUM(J4:J10)</f>
        <v>470900</v>
      </c>
    </row>
    <row r="13" spans="1:11">
      <c r="A13" s="1"/>
    </row>
    <row r="14" spans="1:11">
      <c r="A14" s="15" t="s">
        <v>58</v>
      </c>
      <c r="B14" s="6"/>
      <c r="C14" s="13">
        <f>I11</f>
        <v>1016075</v>
      </c>
    </row>
    <row r="15" spans="1:11">
      <c r="A15" s="2" t="s">
        <v>5</v>
      </c>
      <c r="B15" s="3">
        <v>2.9000000000000001E-2</v>
      </c>
      <c r="F15" s="6"/>
    </row>
    <row r="16" spans="1:11">
      <c r="A16" s="2" t="s">
        <v>6</v>
      </c>
      <c r="B16" s="4">
        <f>0.3*H11</f>
        <v>1822.8</v>
      </c>
      <c r="F16" s="6"/>
    </row>
    <row r="17" spans="1:6">
      <c r="A17" s="2" t="s">
        <v>7</v>
      </c>
      <c r="B17" s="5">
        <v>0.05</v>
      </c>
      <c r="F17" s="6"/>
    </row>
    <row r="18" spans="1:6">
      <c r="A18" s="2" t="s">
        <v>8</v>
      </c>
      <c r="B18" s="12">
        <f>B16+((B15+B17)*C14)</f>
        <v>82092.725000000006</v>
      </c>
    </row>
    <row r="19" spans="1:6">
      <c r="A19" s="15" t="s">
        <v>77</v>
      </c>
      <c r="B19" s="12"/>
      <c r="C19" s="13">
        <f>C14-B18</f>
        <v>933982.27500000002</v>
      </c>
    </row>
    <row r="20" spans="1:6">
      <c r="A20" s="15"/>
      <c r="B20" s="12"/>
      <c r="C20" s="13"/>
    </row>
    <row r="21" spans="1:6">
      <c r="A21" s="2" t="s">
        <v>17</v>
      </c>
      <c r="B21" s="6"/>
      <c r="C21" s="19">
        <f>'Development Budget'!F43</f>
        <v>44900</v>
      </c>
    </row>
    <row r="22" spans="1:6">
      <c r="A22" s="2" t="s">
        <v>78</v>
      </c>
      <c r="B22" s="6"/>
      <c r="C22" s="19">
        <f>J11</f>
        <v>470900</v>
      </c>
    </row>
    <row r="23" spans="1:6">
      <c r="A23" s="15" t="s">
        <v>73</v>
      </c>
      <c r="B23" s="6"/>
      <c r="C23" s="13">
        <f>C19-SUM(C21:C22)</f>
        <v>418182.27500000002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H9" sqref="H9"/>
    </sheetView>
  </sheetViews>
  <sheetFormatPr baseColWidth="10" defaultRowHeight="15" x14ac:dyDescent="0"/>
  <cols>
    <col min="1" max="1" width="36.83203125" customWidth="1"/>
    <col min="2" max="2" width="11.5" bestFit="1" customWidth="1"/>
    <col min="3" max="3" width="13" customWidth="1"/>
    <col min="4" max="4" width="13.5" customWidth="1"/>
    <col min="5" max="5" width="10.6640625" customWidth="1"/>
    <col min="6" max="6" width="15.33203125" customWidth="1"/>
    <col min="7" max="7" width="9.5" customWidth="1"/>
    <col min="8" max="8" width="11.1640625" customWidth="1"/>
    <col min="9" max="9" width="15.33203125" customWidth="1"/>
    <col min="10" max="10" width="18.83203125" customWidth="1"/>
    <col min="11" max="11" width="12.5" bestFit="1" customWidth="1"/>
    <col min="13" max="13" width="15.83203125" customWidth="1"/>
  </cols>
  <sheetData>
    <row r="1" spans="1:11">
      <c r="A1" t="s">
        <v>15</v>
      </c>
    </row>
    <row r="3" spans="1:11" ht="16" thickBot="1">
      <c r="A3" s="20" t="s">
        <v>0</v>
      </c>
      <c r="B3" s="20" t="s">
        <v>1</v>
      </c>
      <c r="C3" s="20" t="s">
        <v>16</v>
      </c>
      <c r="D3" s="20" t="s">
        <v>20</v>
      </c>
      <c r="E3" s="20" t="s">
        <v>2</v>
      </c>
      <c r="F3" s="20" t="s">
        <v>18</v>
      </c>
      <c r="G3" s="20" t="s">
        <v>76</v>
      </c>
      <c r="H3" s="20" t="s">
        <v>3</v>
      </c>
      <c r="I3" s="20" t="s">
        <v>57</v>
      </c>
      <c r="J3" s="20" t="s">
        <v>19</v>
      </c>
    </row>
    <row r="4" spans="1:11">
      <c r="A4" t="s">
        <v>74</v>
      </c>
      <c r="B4" s="10">
        <v>5</v>
      </c>
      <c r="C4" s="10">
        <v>0</v>
      </c>
      <c r="D4" s="10">
        <v>0</v>
      </c>
      <c r="E4" s="10">
        <f t="shared" ref="E4:E10" si="0">SUM(C4:D4)</f>
        <v>0</v>
      </c>
      <c r="F4" s="10">
        <f>(B4*(1-B$15-B$17))-E4</f>
        <v>4.6049999999999995</v>
      </c>
      <c r="G4" s="9">
        <f t="shared" ref="G4:G10" si="1">F4/B4</f>
        <v>0.92099999999999993</v>
      </c>
      <c r="H4">
        <v>25</v>
      </c>
      <c r="I4" s="4">
        <f t="shared" ref="I4:I10" si="2">B4*H4</f>
        <v>125</v>
      </c>
      <c r="J4" s="4">
        <f>E4*H4</f>
        <v>0</v>
      </c>
      <c r="K4" s="11"/>
    </row>
    <row r="5" spans="1:11">
      <c r="A5" t="s">
        <v>79</v>
      </c>
      <c r="B5" s="10">
        <v>99</v>
      </c>
      <c r="C5" s="10">
        <v>45</v>
      </c>
      <c r="D5" s="10">
        <v>18</v>
      </c>
      <c r="E5" s="10">
        <f t="shared" si="0"/>
        <v>63</v>
      </c>
      <c r="F5" s="10">
        <f>(B5*(1-B$15-B$17))-E5</f>
        <v>28.178999999999988</v>
      </c>
      <c r="G5" s="9">
        <f t="shared" si="1"/>
        <v>0.28463636363636352</v>
      </c>
      <c r="H5">
        <v>100</v>
      </c>
      <c r="I5" s="4">
        <f t="shared" si="2"/>
        <v>9900</v>
      </c>
      <c r="J5" s="4">
        <f t="shared" ref="J5:J10" si="3">E5*H5</f>
        <v>6300</v>
      </c>
      <c r="K5" s="11"/>
    </row>
    <row r="6" spans="1:11">
      <c r="A6" t="s">
        <v>80</v>
      </c>
      <c r="B6" s="10">
        <v>129</v>
      </c>
      <c r="C6" s="10">
        <v>45</v>
      </c>
      <c r="D6" s="10">
        <v>18</v>
      </c>
      <c r="E6" s="10">
        <f t="shared" si="0"/>
        <v>63</v>
      </c>
      <c r="F6" s="10">
        <f>(B6*(1-B$15-B$17))-E6</f>
        <v>55.808999999999997</v>
      </c>
      <c r="G6" s="9">
        <f t="shared" si="1"/>
        <v>0.43262790697674419</v>
      </c>
      <c r="H6">
        <v>50</v>
      </c>
      <c r="I6" s="4">
        <f t="shared" si="2"/>
        <v>6450</v>
      </c>
      <c r="J6" s="4">
        <f t="shared" si="3"/>
        <v>3150</v>
      </c>
      <c r="K6" s="11"/>
    </row>
    <row r="7" spans="1:11">
      <c r="A7" t="s">
        <v>81</v>
      </c>
      <c r="B7" s="10">
        <v>149</v>
      </c>
      <c r="C7" s="25">
        <v>50</v>
      </c>
      <c r="D7" s="10">
        <v>18</v>
      </c>
      <c r="E7" s="10">
        <f t="shared" si="0"/>
        <v>68</v>
      </c>
      <c r="F7" s="10">
        <f>(B7*(1-B$15-B$17))-E7</f>
        <v>69.228999999999985</v>
      </c>
      <c r="G7" s="9">
        <f t="shared" si="1"/>
        <v>0.46462416107382543</v>
      </c>
      <c r="H7">
        <v>100</v>
      </c>
      <c r="I7" s="4">
        <f t="shared" si="2"/>
        <v>14900</v>
      </c>
      <c r="J7" s="4">
        <f t="shared" si="3"/>
        <v>6800</v>
      </c>
      <c r="K7" s="11"/>
    </row>
    <row r="8" spans="1:11">
      <c r="A8" t="s">
        <v>82</v>
      </c>
      <c r="B8" s="10">
        <v>250</v>
      </c>
      <c r="C8" s="25">
        <v>90</v>
      </c>
      <c r="D8" s="10">
        <v>36</v>
      </c>
      <c r="E8" s="10">
        <f t="shared" si="0"/>
        <v>126</v>
      </c>
      <c r="F8" s="10">
        <f>(B8*(1-B$15-B$17))-E8</f>
        <v>104.24999999999997</v>
      </c>
      <c r="G8" s="9">
        <f t="shared" si="1"/>
        <v>0.41699999999999987</v>
      </c>
      <c r="H8">
        <v>2500</v>
      </c>
      <c r="I8" s="4">
        <f t="shared" si="2"/>
        <v>625000</v>
      </c>
      <c r="J8" s="4">
        <f t="shared" si="3"/>
        <v>315000</v>
      </c>
      <c r="K8" s="11"/>
    </row>
    <row r="9" spans="1:11">
      <c r="A9" t="s">
        <v>83</v>
      </c>
      <c r="B9" s="10">
        <v>299</v>
      </c>
      <c r="C9" s="25">
        <v>100</v>
      </c>
      <c r="D9" s="10">
        <v>36</v>
      </c>
      <c r="E9" s="10">
        <f t="shared" si="0"/>
        <v>136</v>
      </c>
      <c r="F9" s="10">
        <f>(B9*(1-B$15-B$17))-E9</f>
        <v>139.37899999999996</v>
      </c>
      <c r="G9" s="9">
        <f t="shared" si="1"/>
        <v>0.4661505016722407</v>
      </c>
      <c r="H9">
        <v>250</v>
      </c>
      <c r="I9" s="4">
        <f t="shared" si="2"/>
        <v>74750</v>
      </c>
      <c r="J9" s="4">
        <f t="shared" si="3"/>
        <v>34000</v>
      </c>
      <c r="K9" s="11"/>
    </row>
    <row r="10" spans="1:11" ht="16" thickBot="1">
      <c r="A10" s="17" t="s">
        <v>75</v>
      </c>
      <c r="B10" s="21">
        <v>10000</v>
      </c>
      <c r="C10" s="22">
        <f>C5*50</f>
        <v>2250</v>
      </c>
      <c r="D10" s="22">
        <f>D5*100</f>
        <v>1800</v>
      </c>
      <c r="E10" s="21">
        <f t="shared" si="0"/>
        <v>4050</v>
      </c>
      <c r="F10" s="21">
        <f>(B10*(1-B$15-B$17))-E10</f>
        <v>5160</v>
      </c>
      <c r="G10" s="23">
        <f t="shared" si="1"/>
        <v>0.51600000000000001</v>
      </c>
      <c r="H10" s="17">
        <v>1</v>
      </c>
      <c r="I10" s="24">
        <f t="shared" si="2"/>
        <v>10000</v>
      </c>
      <c r="J10" s="24">
        <f t="shared" si="3"/>
        <v>4050</v>
      </c>
    </row>
    <row r="11" spans="1:11">
      <c r="H11" s="14">
        <f>SUM(H4:H10)</f>
        <v>3026</v>
      </c>
      <c r="I11" s="13">
        <f>SUM(I4:I10)</f>
        <v>741125</v>
      </c>
      <c r="J11" s="13">
        <f>SUM(J4:J10)</f>
        <v>369300</v>
      </c>
    </row>
    <row r="13" spans="1:11">
      <c r="A13" s="1"/>
    </row>
    <row r="14" spans="1:11">
      <c r="A14" s="15" t="s">
        <v>58</v>
      </c>
      <c r="B14" s="6"/>
      <c r="C14" s="13">
        <f>I11</f>
        <v>741125</v>
      </c>
    </row>
    <row r="15" spans="1:11">
      <c r="A15" s="2" t="s">
        <v>5</v>
      </c>
      <c r="B15" s="3">
        <v>2.9000000000000001E-2</v>
      </c>
      <c r="F15" s="6"/>
    </row>
    <row r="16" spans="1:11">
      <c r="A16" s="2" t="s">
        <v>6</v>
      </c>
      <c r="B16" s="4">
        <f>0.3*H11</f>
        <v>907.8</v>
      </c>
      <c r="F16" s="6"/>
    </row>
    <row r="17" spans="1:6">
      <c r="A17" s="2" t="s">
        <v>7</v>
      </c>
      <c r="B17" s="5">
        <v>0.05</v>
      </c>
      <c r="F17" s="6"/>
    </row>
    <row r="18" spans="1:6">
      <c r="A18" s="2" t="s">
        <v>8</v>
      </c>
      <c r="B18" s="12">
        <f>B16+((B15+B17)*C14)</f>
        <v>59456.675000000003</v>
      </c>
    </row>
    <row r="19" spans="1:6">
      <c r="A19" s="15" t="s">
        <v>77</v>
      </c>
      <c r="B19" s="12"/>
      <c r="C19" s="13">
        <f>C14-B18</f>
        <v>681668.32499999995</v>
      </c>
    </row>
    <row r="20" spans="1:6">
      <c r="A20" s="15"/>
      <c r="B20" s="12"/>
      <c r="C20" s="13"/>
    </row>
    <row r="21" spans="1:6">
      <c r="A21" s="2" t="s">
        <v>17</v>
      </c>
      <c r="B21" s="6"/>
      <c r="C21" s="19">
        <f>'Development Budget'!F43</f>
        <v>44900</v>
      </c>
    </row>
    <row r="22" spans="1:6">
      <c r="A22" s="2" t="s">
        <v>78</v>
      </c>
      <c r="B22" s="6"/>
      <c r="C22" s="19">
        <f>J11</f>
        <v>369300</v>
      </c>
    </row>
    <row r="23" spans="1:6">
      <c r="A23" s="15" t="s">
        <v>73</v>
      </c>
      <c r="B23" s="6"/>
      <c r="C23" s="13">
        <f>C19-SUM(C21:C22)</f>
        <v>267468.32499999995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2" workbookViewId="0">
      <selection activeCell="E41" sqref="E41"/>
    </sheetView>
  </sheetViews>
  <sheetFormatPr baseColWidth="10" defaultRowHeight="15" x14ac:dyDescent="0"/>
  <cols>
    <col min="1" max="1" width="14.83203125" customWidth="1"/>
    <col min="2" max="2" width="30.83203125" customWidth="1"/>
    <col min="3" max="3" width="28.5" customWidth="1"/>
    <col min="4" max="4" width="10.1640625" customWidth="1"/>
    <col min="5" max="5" width="14.5" customWidth="1"/>
  </cols>
  <sheetData>
    <row r="1" spans="1:6">
      <c r="B1" t="s">
        <v>10</v>
      </c>
      <c r="C1" t="s">
        <v>39</v>
      </c>
      <c r="D1" t="s">
        <v>11</v>
      </c>
      <c r="E1" t="s">
        <v>12</v>
      </c>
      <c r="F1" t="s">
        <v>4</v>
      </c>
    </row>
    <row r="2" spans="1:6">
      <c r="A2" t="s">
        <v>64</v>
      </c>
    </row>
    <row r="3" spans="1:6">
      <c r="B3" t="s">
        <v>65</v>
      </c>
      <c r="C3" t="s">
        <v>67</v>
      </c>
      <c r="D3">
        <v>1</v>
      </c>
      <c r="E3">
        <v>5000</v>
      </c>
      <c r="F3">
        <f t="shared" ref="F3:F4" si="0">D3*E3</f>
        <v>5000</v>
      </c>
    </row>
    <row r="4" spans="1:6">
      <c r="B4" t="s">
        <v>66</v>
      </c>
      <c r="C4" t="s">
        <v>67</v>
      </c>
      <c r="D4">
        <v>1</v>
      </c>
      <c r="E4">
        <v>1000</v>
      </c>
      <c r="F4">
        <f t="shared" si="0"/>
        <v>1000</v>
      </c>
    </row>
    <row r="5" spans="1:6">
      <c r="B5" t="s">
        <v>14</v>
      </c>
      <c r="C5" t="s">
        <v>68</v>
      </c>
      <c r="D5">
        <v>1</v>
      </c>
      <c r="E5">
        <v>800</v>
      </c>
      <c r="F5">
        <f t="shared" ref="F5:F42" si="1">D5*E5</f>
        <v>800</v>
      </c>
    </row>
    <row r="6" spans="1:6">
      <c r="B6" t="s">
        <v>44</v>
      </c>
      <c r="C6" t="s">
        <v>68</v>
      </c>
      <c r="D6">
        <v>1</v>
      </c>
      <c r="E6">
        <v>2500</v>
      </c>
      <c r="F6">
        <f t="shared" si="1"/>
        <v>2500</v>
      </c>
    </row>
    <row r="7" spans="1:6">
      <c r="B7" t="s">
        <v>25</v>
      </c>
      <c r="C7" t="s">
        <v>68</v>
      </c>
      <c r="D7">
        <v>1</v>
      </c>
      <c r="E7">
        <v>1000</v>
      </c>
      <c r="F7">
        <f t="shared" ref="F7" si="2">D7*E7</f>
        <v>1000</v>
      </c>
    </row>
    <row r="8" spans="1:6">
      <c r="B8" t="s">
        <v>69</v>
      </c>
      <c r="C8" t="s">
        <v>68</v>
      </c>
      <c r="D8">
        <v>1</v>
      </c>
      <c r="E8">
        <v>1000</v>
      </c>
      <c r="F8">
        <f t="shared" si="1"/>
        <v>1000</v>
      </c>
    </row>
    <row r="10" spans="1:6">
      <c r="A10" t="s">
        <v>21</v>
      </c>
      <c r="F10">
        <f t="shared" si="1"/>
        <v>0</v>
      </c>
    </row>
    <row r="11" spans="1:6">
      <c r="B11" s="8" t="s">
        <v>24</v>
      </c>
      <c r="C11" s="8" t="s">
        <v>45</v>
      </c>
      <c r="D11" s="8">
        <v>1</v>
      </c>
      <c r="E11" s="8">
        <v>400</v>
      </c>
      <c r="F11" s="8">
        <f t="shared" si="1"/>
        <v>400</v>
      </c>
    </row>
    <row r="12" spans="1:6">
      <c r="B12" s="8" t="s">
        <v>22</v>
      </c>
      <c r="C12" s="8" t="s">
        <v>46</v>
      </c>
      <c r="D12" s="8">
        <v>1</v>
      </c>
      <c r="E12" s="8">
        <v>400</v>
      </c>
      <c r="F12" s="8">
        <f t="shared" si="1"/>
        <v>400</v>
      </c>
    </row>
    <row r="13" spans="1:6">
      <c r="B13" s="8" t="s">
        <v>23</v>
      </c>
      <c r="C13" s="8" t="s">
        <v>46</v>
      </c>
      <c r="D13" s="8">
        <v>1</v>
      </c>
      <c r="E13" s="8">
        <v>400</v>
      </c>
      <c r="F13" s="8">
        <f>D13*E13</f>
        <v>400</v>
      </c>
    </row>
    <row r="14" spans="1:6">
      <c r="B14" s="8" t="s">
        <v>28</v>
      </c>
      <c r="C14" s="8" t="s">
        <v>45</v>
      </c>
      <c r="D14" s="8">
        <v>1</v>
      </c>
      <c r="E14" s="8">
        <v>250</v>
      </c>
      <c r="F14" s="8">
        <f t="shared" si="1"/>
        <v>250</v>
      </c>
    </row>
    <row r="15" spans="1:6">
      <c r="B15" s="8" t="s">
        <v>29</v>
      </c>
      <c r="C15" s="8" t="s">
        <v>61</v>
      </c>
      <c r="D15" s="8">
        <v>1</v>
      </c>
      <c r="E15" s="8">
        <v>1250</v>
      </c>
      <c r="F15" s="8">
        <f>D15*E15</f>
        <v>1250</v>
      </c>
    </row>
    <row r="16" spans="1:6">
      <c r="B16" s="8" t="s">
        <v>60</v>
      </c>
      <c r="C16" s="8" t="s">
        <v>61</v>
      </c>
      <c r="D16" s="8">
        <v>1</v>
      </c>
      <c r="E16" s="8">
        <v>750</v>
      </c>
      <c r="F16" s="8">
        <f>D16*E16</f>
        <v>750</v>
      </c>
    </row>
    <row r="17" spans="1:6">
      <c r="B17" s="8" t="s">
        <v>30</v>
      </c>
      <c r="C17" s="8" t="s">
        <v>61</v>
      </c>
      <c r="D17" s="8">
        <v>1</v>
      </c>
      <c r="E17" s="8">
        <v>5000</v>
      </c>
      <c r="F17" s="8">
        <f>D17*E17</f>
        <v>5000</v>
      </c>
    </row>
    <row r="18" spans="1:6">
      <c r="B18" s="8" t="s">
        <v>47</v>
      </c>
      <c r="C18" s="8" t="s">
        <v>61</v>
      </c>
      <c r="D18" s="8">
        <v>1</v>
      </c>
      <c r="E18" s="8">
        <v>750</v>
      </c>
      <c r="F18" s="8">
        <f t="shared" ref="F18:F21" si="3">D18*E18</f>
        <v>750</v>
      </c>
    </row>
    <row r="19" spans="1:6">
      <c r="B19" s="8" t="s">
        <v>33</v>
      </c>
      <c r="C19" s="8" t="s">
        <v>48</v>
      </c>
      <c r="D19" s="8">
        <v>1</v>
      </c>
      <c r="E19" s="8">
        <v>0</v>
      </c>
      <c r="F19" s="8">
        <f t="shared" si="3"/>
        <v>0</v>
      </c>
    </row>
    <row r="20" spans="1:6">
      <c r="B20" s="8" t="s">
        <v>31</v>
      </c>
      <c r="C20" s="8" t="s">
        <v>50</v>
      </c>
      <c r="D20" s="8">
        <v>1</v>
      </c>
      <c r="E20" s="8">
        <v>2000</v>
      </c>
      <c r="F20" s="8">
        <f t="shared" si="3"/>
        <v>2000</v>
      </c>
    </row>
    <row r="21" spans="1:6">
      <c r="B21" s="8" t="s">
        <v>32</v>
      </c>
      <c r="C21" s="8" t="s">
        <v>50</v>
      </c>
      <c r="D21" s="8">
        <v>1</v>
      </c>
      <c r="E21" s="8">
        <v>500</v>
      </c>
      <c r="F21" s="8">
        <f t="shared" si="3"/>
        <v>500</v>
      </c>
    </row>
    <row r="22" spans="1:6">
      <c r="B22" s="8"/>
      <c r="C22" s="8"/>
      <c r="D22" s="8"/>
      <c r="E22" s="8"/>
      <c r="F22" s="8"/>
    </row>
    <row r="23" spans="1:6">
      <c r="A23" t="s">
        <v>9</v>
      </c>
      <c r="B23" s="8"/>
      <c r="C23" s="8"/>
      <c r="D23" s="8"/>
      <c r="E23" s="8"/>
      <c r="F23" s="8"/>
    </row>
    <row r="24" spans="1:6">
      <c r="B24" t="s">
        <v>26</v>
      </c>
      <c r="C24" t="s">
        <v>62</v>
      </c>
      <c r="D24">
        <v>1</v>
      </c>
      <c r="E24">
        <v>0</v>
      </c>
      <c r="F24">
        <f>D24*E24</f>
        <v>0</v>
      </c>
    </row>
    <row r="25" spans="1:6">
      <c r="B25" t="s">
        <v>27</v>
      </c>
      <c r="C25" t="s">
        <v>62</v>
      </c>
      <c r="D25">
        <v>1</v>
      </c>
      <c r="E25">
        <v>0</v>
      </c>
      <c r="F25">
        <f>D25*E25</f>
        <v>0</v>
      </c>
    </row>
    <row r="26" spans="1:6">
      <c r="B26" t="s">
        <v>51</v>
      </c>
      <c r="C26" t="s">
        <v>63</v>
      </c>
      <c r="D26">
        <v>1</v>
      </c>
      <c r="E26">
        <v>50</v>
      </c>
      <c r="F26">
        <f>D26*E26</f>
        <v>50</v>
      </c>
    </row>
    <row r="27" spans="1:6">
      <c r="B27" s="8" t="s">
        <v>34</v>
      </c>
      <c r="C27" s="8" t="s">
        <v>62</v>
      </c>
      <c r="D27" s="8">
        <v>1</v>
      </c>
      <c r="E27" s="8">
        <v>0</v>
      </c>
      <c r="F27" s="8">
        <f t="shared" si="1"/>
        <v>0</v>
      </c>
    </row>
    <row r="28" spans="1:6">
      <c r="B28" s="8" t="s">
        <v>35</v>
      </c>
      <c r="C28" s="8" t="s">
        <v>43</v>
      </c>
      <c r="D28" s="8">
        <v>1</v>
      </c>
      <c r="E28" s="8">
        <v>50</v>
      </c>
      <c r="F28" s="8">
        <f t="shared" si="1"/>
        <v>50</v>
      </c>
    </row>
    <row r="29" spans="1:6">
      <c r="B29" s="8" t="s">
        <v>36</v>
      </c>
      <c r="C29" s="8" t="s">
        <v>43</v>
      </c>
      <c r="D29" s="8">
        <v>1</v>
      </c>
      <c r="E29" s="8">
        <v>50</v>
      </c>
      <c r="F29" s="8">
        <f t="shared" si="1"/>
        <v>50</v>
      </c>
    </row>
    <row r="30" spans="1:6">
      <c r="B30" s="8" t="s">
        <v>37</v>
      </c>
      <c r="C30" s="8" t="s">
        <v>54</v>
      </c>
      <c r="D30" s="8">
        <v>2</v>
      </c>
      <c r="E30" s="8">
        <v>500</v>
      </c>
      <c r="F30" s="8">
        <f t="shared" si="1"/>
        <v>1000</v>
      </c>
    </row>
    <row r="31" spans="1:6">
      <c r="B31" t="s">
        <v>38</v>
      </c>
      <c r="C31" s="8" t="s">
        <v>52</v>
      </c>
      <c r="D31" s="8">
        <v>2</v>
      </c>
      <c r="E31">
        <v>500</v>
      </c>
      <c r="F31" s="8">
        <f t="shared" si="1"/>
        <v>1000</v>
      </c>
    </row>
    <row r="32" spans="1:6">
      <c r="B32" s="8" t="s">
        <v>41</v>
      </c>
      <c r="C32" s="8" t="s">
        <v>53</v>
      </c>
      <c r="D32" s="8">
        <v>1</v>
      </c>
      <c r="E32" s="8">
        <v>500</v>
      </c>
      <c r="F32" s="8">
        <f t="shared" si="1"/>
        <v>500</v>
      </c>
    </row>
    <row r="33" spans="1:6">
      <c r="B33" s="8" t="s">
        <v>55</v>
      </c>
      <c r="C33" s="8" t="s">
        <v>56</v>
      </c>
      <c r="D33" s="8">
        <v>1</v>
      </c>
      <c r="E33" s="8">
        <v>1000</v>
      </c>
      <c r="F33" s="8">
        <f t="shared" si="1"/>
        <v>1000</v>
      </c>
    </row>
    <row r="34" spans="1:6">
      <c r="B34" s="8" t="s">
        <v>42</v>
      </c>
      <c r="C34" t="s">
        <v>50</v>
      </c>
      <c r="D34" s="8">
        <v>1</v>
      </c>
      <c r="E34" s="8">
        <v>5000</v>
      </c>
      <c r="F34" s="8">
        <f t="shared" si="1"/>
        <v>5000</v>
      </c>
    </row>
    <row r="35" spans="1:6">
      <c r="B35" s="8" t="s">
        <v>40</v>
      </c>
      <c r="C35" t="s">
        <v>50</v>
      </c>
      <c r="D35" s="8">
        <v>1</v>
      </c>
      <c r="E35" s="8">
        <v>1250</v>
      </c>
      <c r="F35" s="8">
        <f t="shared" si="1"/>
        <v>1250</v>
      </c>
    </row>
    <row r="36" spans="1:6">
      <c r="B36" s="8" t="s">
        <v>49</v>
      </c>
      <c r="C36" s="8" t="s">
        <v>50</v>
      </c>
      <c r="D36" s="8">
        <v>1</v>
      </c>
      <c r="E36" s="8">
        <v>2500</v>
      </c>
      <c r="F36" s="8">
        <f t="shared" si="1"/>
        <v>2500</v>
      </c>
    </row>
    <row r="37" spans="1:6">
      <c r="E37" s="8"/>
      <c r="F37" s="8"/>
    </row>
    <row r="38" spans="1:6">
      <c r="A38" t="s">
        <v>13</v>
      </c>
      <c r="E38" s="8"/>
      <c r="F38" s="8"/>
    </row>
    <row r="39" spans="1:6">
      <c r="B39" s="8" t="s">
        <v>70</v>
      </c>
      <c r="D39" s="8">
        <v>1</v>
      </c>
      <c r="E39" s="8">
        <v>4000</v>
      </c>
      <c r="F39" s="8">
        <f t="shared" si="1"/>
        <v>4000</v>
      </c>
    </row>
    <row r="40" spans="1:6">
      <c r="B40" s="8" t="s">
        <v>71</v>
      </c>
      <c r="D40" s="8">
        <v>1</v>
      </c>
      <c r="E40" s="8">
        <v>200</v>
      </c>
      <c r="F40" s="8">
        <f>D40*E41</f>
        <v>3500</v>
      </c>
    </row>
    <row r="41" spans="1:6">
      <c r="B41" s="8" t="s">
        <v>72</v>
      </c>
      <c r="D41" s="8">
        <v>1</v>
      </c>
      <c r="E41" s="8">
        <v>3500</v>
      </c>
      <c r="F41" s="8">
        <f>D41*E42</f>
        <v>1000</v>
      </c>
    </row>
    <row r="42" spans="1:6" ht="16" thickBot="1">
      <c r="A42" s="17"/>
      <c r="B42" s="17" t="s">
        <v>59</v>
      </c>
      <c r="C42" s="17"/>
      <c r="D42" s="17">
        <v>1</v>
      </c>
      <c r="E42" s="17">
        <v>1000</v>
      </c>
      <c r="F42" s="18">
        <f t="shared" si="1"/>
        <v>1000</v>
      </c>
    </row>
    <row r="43" spans="1:6">
      <c r="E43" s="16" t="s">
        <v>4</v>
      </c>
      <c r="F43" s="16">
        <f>SUM(F3:F42)</f>
        <v>44900</v>
      </c>
    </row>
    <row r="46" spans="1:6">
      <c r="B46" s="7"/>
      <c r="C46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1M+</vt:lpstr>
      <vt:lpstr>Baseline</vt:lpstr>
      <vt:lpstr>Development Budget</vt:lpstr>
    </vt:vector>
  </TitlesOfParts>
  <Company>Cartwheel Kids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McAndrew</dc:creator>
  <cp:lastModifiedBy>Christopher McAndrew</cp:lastModifiedBy>
  <dcterms:created xsi:type="dcterms:W3CDTF">2015-01-31T04:01:51Z</dcterms:created>
  <dcterms:modified xsi:type="dcterms:W3CDTF">2016-08-25T22:33:55Z</dcterms:modified>
</cp:coreProperties>
</file>